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kripsi 00003\"/>
    </mc:Choice>
  </mc:AlternateContent>
  <xr:revisionPtr revIDLastSave="0" documentId="13_ncr:1_{2E485DAF-3488-4EAF-AF6A-C5183C8ABFBD}" xr6:coauthVersionLast="47" xr6:coauthVersionMax="47" xr10:uidLastSave="{00000000-0000-0000-0000-000000000000}"/>
  <bookViews>
    <workbookView xWindow="-120" yWindow="-120" windowWidth="20730" windowHeight="11160" activeTab="2" xr2:uid="{69E8C96F-2B7C-4769-9FCD-B4B3DC7D7D12}"/>
  </bookViews>
  <sheets>
    <sheet name="data produksi" sheetId="1" r:id="rId1"/>
    <sheet name="OEE" sheetId="2" r:id="rId2"/>
    <sheet name="FME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" i="3" l="1"/>
  <c r="Q4" i="3" l="1"/>
  <c r="Q5" i="3"/>
  <c r="Q6" i="3"/>
  <c r="Q7" i="3"/>
  <c r="Q8" i="3"/>
  <c r="Q9" i="3"/>
  <c r="Q10" i="3"/>
  <c r="Q11" i="3"/>
  <c r="P4" i="3"/>
  <c r="P5" i="3"/>
  <c r="P6" i="3"/>
  <c r="P7" i="3"/>
  <c r="P8" i="3"/>
  <c r="P9" i="3"/>
  <c r="P10" i="3"/>
  <c r="P11" i="3"/>
  <c r="P3" i="3"/>
  <c r="Q3" i="3"/>
  <c r="O4" i="3"/>
  <c r="O5" i="3"/>
  <c r="O6" i="3"/>
  <c r="O7" i="3"/>
  <c r="O8" i="3"/>
  <c r="O9" i="3"/>
  <c r="O10" i="3"/>
  <c r="O11" i="3"/>
  <c r="C41" i="2"/>
  <c r="C40" i="2"/>
  <c r="A41" i="2"/>
  <c r="A46" i="2" s="1"/>
  <c r="A40" i="2"/>
  <c r="A45" i="2" s="1"/>
  <c r="A39" i="2"/>
  <c r="A44" i="2" s="1"/>
  <c r="D31" i="2"/>
  <c r="D30" i="2"/>
  <c r="R26" i="1"/>
  <c r="C11" i="2" s="1"/>
  <c r="D11" i="2" s="1"/>
  <c r="C16" i="2" s="1"/>
  <c r="R16" i="1"/>
  <c r="C10" i="2" s="1"/>
  <c r="D10" i="2" s="1"/>
  <c r="C15" i="2" s="1"/>
  <c r="C20" i="2"/>
  <c r="B34" i="2"/>
  <c r="B39" i="2" s="1"/>
  <c r="B31" i="2"/>
  <c r="B36" i="2" s="1"/>
  <c r="B41" i="2" s="1"/>
  <c r="B30" i="2"/>
  <c r="B35" i="2" s="1"/>
  <c r="D5" i="2"/>
  <c r="C21" i="2" s="1"/>
  <c r="M12" i="1"/>
  <c r="M11" i="1"/>
  <c r="D4" i="2"/>
  <c r="D3" i="2"/>
  <c r="B16" i="2" s="1"/>
  <c r="C31" i="2" s="1"/>
  <c r="B15" i="2" l="1"/>
  <c r="B40" i="2"/>
  <c r="D40" i="2"/>
  <c r="D45" i="2" s="1"/>
  <c r="D15" i="2"/>
  <c r="E15" i="2" s="1"/>
  <c r="B45" i="2" s="1"/>
  <c r="D16" i="2"/>
  <c r="E16" i="2" s="1"/>
  <c r="B46" i="2" s="1"/>
  <c r="D41" i="2"/>
  <c r="D46" i="2" s="1"/>
  <c r="R9" i="3"/>
  <c r="R11" i="3"/>
  <c r="R4" i="3"/>
  <c r="R8" i="3"/>
  <c r="R5" i="3"/>
  <c r="R7" i="3"/>
  <c r="R3" i="3"/>
  <c r="R6" i="3"/>
  <c r="R10" i="3"/>
  <c r="B26" i="2"/>
  <c r="B21" i="2"/>
  <c r="D21" i="2" s="1"/>
  <c r="C26" i="2" s="1"/>
  <c r="D26" i="2" s="1"/>
  <c r="E31" i="2" s="1"/>
  <c r="F31" i="2" s="1"/>
  <c r="C36" i="2" s="1"/>
  <c r="B20" i="2"/>
  <c r="D20" i="2" s="1"/>
  <c r="C25" i="2" s="1"/>
  <c r="D35" i="2" l="1"/>
  <c r="E36" i="2"/>
  <c r="C46" i="2" s="1"/>
  <c r="D36" i="2"/>
  <c r="B25" i="2"/>
  <c r="D25" i="2" s="1"/>
  <c r="E30" i="2" s="1"/>
  <c r="F30" i="2" s="1"/>
  <c r="C35" i="2" s="1"/>
  <c r="E35" i="2" s="1"/>
  <c r="C45" i="2" s="1"/>
  <c r="E45" i="2" s="1"/>
  <c r="C30" i="2"/>
  <c r="S4" i="3"/>
  <c r="S10" i="3"/>
  <c r="S6" i="3"/>
  <c r="S3" i="3"/>
  <c r="S9" i="3"/>
  <c r="S5" i="3"/>
  <c r="S11" i="3"/>
  <c r="S7" i="3"/>
  <c r="S8" i="3"/>
  <c r="E46" i="2"/>
</calcChain>
</file>

<file path=xl/sharedStrings.xml><?xml version="1.0" encoding="utf-8"?>
<sst xmlns="http://schemas.openxmlformats.org/spreadsheetml/2006/main" count="283" uniqueCount="113">
  <si>
    <t>Mesin</t>
  </si>
  <si>
    <t>Chiller 1</t>
  </si>
  <si>
    <t>Chiller 2</t>
  </si>
  <si>
    <t>Jumlah Jam Kerja (Hari)</t>
  </si>
  <si>
    <t>No.</t>
  </si>
  <si>
    <t>Tanggal</t>
  </si>
  <si>
    <t>Total jam kerja chiller dalam satuan hari</t>
  </si>
  <si>
    <t>Total suhu yang tidak tercapai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</si>
  <si>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</si>
  <si>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</si>
  <si>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</si>
  <si>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</si>
  <si>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</si>
  <si>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</si>
  <si>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</si>
  <si>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</si>
  <si>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</si>
  <si>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7.0</t>
  </si>
  <si>
    <t>6.5</t>
  </si>
  <si>
    <t>6.9</t>
  </si>
  <si>
    <t>6.7</t>
  </si>
  <si>
    <t>8.5</t>
  </si>
  <si>
    <t>8.6</t>
  </si>
  <si>
    <t>8.0</t>
  </si>
  <si>
    <t>8.3</t>
  </si>
  <si>
    <t>8.1</t>
  </si>
  <si>
    <t>8.4</t>
  </si>
  <si>
    <t>8.8</t>
  </si>
  <si>
    <t>8.2</t>
  </si>
  <si>
    <t>8.7</t>
  </si>
  <si>
    <t>6.6</t>
  </si>
  <si>
    <t>6.8</t>
  </si>
  <si>
    <t>Jadwal kerja mesin chiller</t>
  </si>
  <si>
    <t>Jam kerja tersedia</t>
  </si>
  <si>
    <t>Warm up time</t>
  </si>
  <si>
    <t>Penyetelan sparepart</t>
  </si>
  <si>
    <t>Waktu yang dibutuhkan/hari (jam)</t>
  </si>
  <si>
    <t>Lama beroperasi (hari)</t>
  </si>
  <si>
    <t>Total waktu yang dibutuhkan (jam)</t>
  </si>
  <si>
    <t>Jam</t>
  </si>
  <si>
    <t>Masalah</t>
  </si>
  <si>
    <t>Machine Break (Jam)</t>
  </si>
  <si>
    <t>COMPR STOP - Condenser Pressure High</t>
  </si>
  <si>
    <t>COMPR STOP - Oil Feed Temp High</t>
  </si>
  <si>
    <t>COMPR STOP - Evaporator Water Flow Loss</t>
  </si>
  <si>
    <t>COMPR STOP - No Starter Transition</t>
  </si>
  <si>
    <t>Total loading time (jam)</t>
  </si>
  <si>
    <t>Data jam kerja dan Delay mesin chiller</t>
  </si>
  <si>
    <t>Total</t>
  </si>
  <si>
    <t>Perhitungan downtime mesin chiller</t>
  </si>
  <si>
    <t>Warm up time (Jam)</t>
  </si>
  <si>
    <t>Machine break (Jam)</t>
  </si>
  <si>
    <t>Total downtime (Jam)</t>
  </si>
  <si>
    <t>Perhitungan Availability mesin chiller</t>
  </si>
  <si>
    <t>Loading time (Jam)</t>
  </si>
  <si>
    <t>Operation time (Jam)</t>
  </si>
  <si>
    <t>Availability (%)</t>
  </si>
  <si>
    <t>Perhitungan Total Delay</t>
  </si>
  <si>
    <t>Penyetelan sparepart (Jam)</t>
  </si>
  <si>
    <t>Total delay (Jam)</t>
  </si>
  <si>
    <t>Perhitungan presentase jam kerja</t>
  </si>
  <si>
    <t>Available time (Jam)</t>
  </si>
  <si>
    <t>Jam kerja (%)</t>
  </si>
  <si>
    <t>Perhitungan Ideal cycle time</t>
  </si>
  <si>
    <t>Lama beroperasi (Hari)</t>
  </si>
  <si>
    <t>Waktu siklus (Jam/Pcs)</t>
  </si>
  <si>
    <t>Ideal cycle time (Jam/Pcs)</t>
  </si>
  <si>
    <t>Perhitungan performance efficiency mesin chiller</t>
  </si>
  <si>
    <t>Performance efficiency (%)</t>
  </si>
  <si>
    <t>Perhitungan Rate of quality product mesin chiller</t>
  </si>
  <si>
    <t>Suhu tidak tercapai</t>
  </si>
  <si>
    <t>Rate of quality (%)</t>
  </si>
  <si>
    <t>Perhitungan Overall Equipment Effectiveness</t>
  </si>
  <si>
    <t>Availibility Ratio (%)</t>
  </si>
  <si>
    <t>Performance Efficiency (%)</t>
  </si>
  <si>
    <t>Rate of Quality (%)</t>
  </si>
  <si>
    <t>OEE (%)</t>
  </si>
  <si>
    <t>Waktu Operasi Setiap Hari (Jam)</t>
  </si>
  <si>
    <t>Lama Beroperasi (Hari)</t>
  </si>
  <si>
    <t>Suhu Yang Tidak Tercapai</t>
  </si>
  <si>
    <t>Data Jam Kerja dan Suhu</t>
  </si>
  <si>
    <t>Data Machine Break</t>
  </si>
  <si>
    <t>Rincian Data Suhu Chiller</t>
  </si>
  <si>
    <t>Tabel Loading Time</t>
  </si>
  <si>
    <t>Failure Mode</t>
  </si>
  <si>
    <t>RPN</t>
  </si>
  <si>
    <t>Expert :</t>
  </si>
  <si>
    <t>kepala teknisi</t>
  </si>
  <si>
    <t>manajer</t>
  </si>
  <si>
    <t>Teknisi</t>
  </si>
  <si>
    <t>Teknisi outsourcing</t>
  </si>
  <si>
    <t>S</t>
  </si>
  <si>
    <t>O</t>
  </si>
  <si>
    <t>D</t>
  </si>
  <si>
    <t>Akumulasi</t>
  </si>
  <si>
    <t>Tekanan kondensor tinggi</t>
  </si>
  <si>
    <t>Suhu oli over high</t>
  </si>
  <si>
    <t>NO START -  Starter fault</t>
  </si>
  <si>
    <t>Water loss di evaporator</t>
  </si>
  <si>
    <t>Kompressor tidak bisa menyala/tidak bisa jalan</t>
  </si>
  <si>
    <t>Kompresor berhenti mendadak</t>
  </si>
  <si>
    <t>Penggantian Freon</t>
  </si>
  <si>
    <t>Failure</t>
  </si>
  <si>
    <t>Kompresor</t>
  </si>
  <si>
    <t>Kondensor</t>
  </si>
  <si>
    <t>Evaporator</t>
  </si>
  <si>
    <t>Kurangnya oli</t>
  </si>
  <si>
    <t>Cooling Tower</t>
  </si>
  <si>
    <t>Sirkulasi air tidak lancar</t>
  </si>
  <si>
    <t>Suhu kompresor overhaul</t>
  </si>
  <si>
    <t>Kep. Tek</t>
  </si>
  <si>
    <t>Manajer</t>
  </si>
  <si>
    <t>Rank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</si>
</sst>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Fill="1"/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2" borderId="1" xfId="0" applyFill="1" applyBorder="1"/>
    <xf numFmtId="0" fontId="0" fillId="0" borderId="1" xfId="0" applyFill="1" applyBorder="1"/>
    <xf numFmtId="0" fontId="0" fillId="3" borderId="1" xfId="0" applyFill="1" applyBorder="1"/>
    <xf numFmtId="14" fontId="0" fillId="0" borderId="1" xfId="0" applyNumberFormat="1" applyBorder="1"/>
    <xf numFmtId="21" fontId="0" fillId="0" borderId="1" xfId="0" applyNumberFormat="1" applyBorder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Font="1"/>
    <xf numFmtId="1" fontId="0" fillId="0" borderId="0" xfId="0" applyNumberFormat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2" borderId="0" xfId="0" applyFill="1" applyBorder="1"/>
    <xf numFmtId="0" fontId="0" fillId="0" borderId="0" xfId="0" applyFill="1" applyBorder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12795275590552"/>
          <c:y val="0.14726108577547911"/>
          <c:w val="0.80831649168853892"/>
          <c:h val="0.397070774101166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FMEA!$C$14</c:f>
              <c:strCache>
                <c:ptCount val="1"/>
                <c:pt idx="0">
                  <c:v>RPN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FMEA!$B$15:$B$23</c:f>
              <c:strCache>
                <c:ptCount val="9"/>
                <c:pt idx="0">
                  <c:v>Tekanan kondensor tinggi</c:v>
                </c:pt>
                <c:pt idx="1">
                  <c:v>Water loss di evaporator</c:v>
                </c:pt>
                <c:pt idx="2">
                  <c:v>Sirkulasi air tidak lancar</c:v>
                </c:pt>
                <c:pt idx="3">
                  <c:v>Kompressor tidak bisa menyala/tidak bisa jalan</c:v>
                </c:pt>
                <c:pt idx="4">
                  <c:v>Kompresor berhenti mendadak</c:v>
                </c:pt>
                <c:pt idx="5">
                  <c:v>Suhu oli over high</c:v>
                </c:pt>
                <c:pt idx="6">
                  <c:v>Penggantian Freon</c:v>
                </c:pt>
                <c:pt idx="7">
                  <c:v>Suhu kompresor overhaul</c:v>
                </c:pt>
                <c:pt idx="8">
                  <c:v>Kurangnya oli</c:v>
                </c:pt>
              </c:strCache>
            </c:strRef>
          </c:cat>
          <c:val>
            <c:numRef>
              <c:f>FMEA!$C$15:$C$23</c:f>
              <c:numCache>
                <c:formatCode>0.00</c:formatCode>
                <c:ptCount val="9"/>
                <c:pt idx="0">
                  <c:v>62.15625</c:v>
                </c:pt>
                <c:pt idx="1">
                  <c:v>13.78125</c:v>
                </c:pt>
                <c:pt idx="2">
                  <c:v>11.8125</c:v>
                </c:pt>
                <c:pt idx="3">
                  <c:v>58.09375</c:v>
                </c:pt>
                <c:pt idx="4">
                  <c:v>54</c:v>
                </c:pt>
                <c:pt idx="5">
                  <c:v>46.875</c:v>
                </c:pt>
                <c:pt idx="6">
                  <c:v>41.4375</c:v>
                </c:pt>
                <c:pt idx="7">
                  <c:v>107.046875</c:v>
                </c:pt>
                <c:pt idx="8">
                  <c:v>42.1875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59-4E2F-B84F-7809138E651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818051007"/>
        <c:axId val="1818052255"/>
      </c:barChart>
      <c:catAx>
        <c:axId val="1818051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18052255"/>
        <c:crosses val="autoZero"/>
        <c:auto val="1"/>
        <c:lblAlgn val="ctr"/>
        <c:lblOffset val="100"/>
        <c:noMultiLvlLbl val="0"/>
      </c:catAx>
      <c:valAx>
        <c:axId val="1818052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180510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129267</xdr:colOff>
      <xdr:row>9</xdr:row>
      <xdr:rowOff>29935</xdr:rowOff>
    </xdr:from>
    <xdr:to>
      <xdr:col>20</xdr:col>
      <xdr:colOff>306160</xdr:colOff>
      <xdr:row>26</xdr:row>
      <xdr:rowOff>54428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BEE99D-2C0D-4C21-97CC-25A1B5CCBC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F8165-6DFA-4C73-B8E8-8E0EA6688678}">
  <dimension ref="A2:V67"/>
  <sheetViews>
    <sheetView topLeftCell="N1" zoomScale="55" zoomScaleNormal="55" workbookViewId="0">
      <selection activeCell="M11" sqref="M11"/>
    </sheetView>
  </sheetViews>
  <sheetFormatPr defaultRowHeight="15" x14ac:dyDescent="0.25"/>
  <cols>
    <col min="2" max="2" width="38.42578125" bestFit="1" customWidth="1"/>
    <col min="3" max="3" width="22.42578125" customWidth="1"/>
    <col min="6" max="6" width="12.140625" bestFit="1" customWidth="1"/>
    <col min="10" max="10" width="38.42578125" customWidth="1"/>
    <col min="11" max="11" width="32.42578125" bestFit="1" customWidth="1"/>
    <col min="12" max="12" width="25.28515625" bestFit="1" customWidth="1"/>
    <col min="13" max="13" width="24.7109375" bestFit="1" customWidth="1"/>
    <col min="15" max="15" width="13.85546875" bestFit="1" customWidth="1"/>
    <col min="16" max="16" width="10.42578125" bestFit="1" customWidth="1"/>
    <col min="17" max="17" width="47" bestFit="1" customWidth="1"/>
    <col min="18" max="18" width="21.85546875" bestFit="1" customWidth="1"/>
    <col min="21" max="21" width="18.85546875" bestFit="1" customWidth="1"/>
  </cols>
  <sheetData>
    <row r="2" spans="1:22" x14ac:dyDescent="0.25">
      <c r="B2" s="1"/>
    </row>
    <row r="3" spans="1:22" x14ac:dyDescent="0.25">
      <c r="B3" s="1"/>
    </row>
    <row r="4" spans="1:22" x14ac:dyDescent="0.25">
      <c r="A4" s="17" t="s">
        <v>82</v>
      </c>
      <c r="B4" s="18"/>
      <c r="C4" s="18"/>
      <c r="D4" s="19"/>
      <c r="E4" s="20"/>
      <c r="F4" s="20"/>
      <c r="G4" s="20"/>
      <c r="H4" s="20"/>
      <c r="J4" s="27" t="s">
        <v>80</v>
      </c>
      <c r="K4" s="28"/>
      <c r="L4" s="29"/>
      <c r="O4" s="30" t="s">
        <v>81</v>
      </c>
      <c r="P4" s="30"/>
      <c r="Q4" s="30"/>
      <c r="R4" s="30"/>
      <c r="T4" t="s">
        <v>86</v>
      </c>
      <c r="U4" t="s">
        <v>90</v>
      </c>
      <c r="V4">
        <v>2</v>
      </c>
    </row>
    <row r="5" spans="1:22" x14ac:dyDescent="0.25">
      <c r="A5" s="5" t="s">
        <v>4</v>
      </c>
      <c r="B5" s="5" t="s">
        <v>5</v>
      </c>
      <c r="C5" s="5" t="s">
        <v>1</v>
      </c>
      <c r="D5" s="5" t="s">
        <v>2</v>
      </c>
      <c r="E5" s="13" t="s">
        <v>4</v>
      </c>
      <c r="F5" s="13" t="s">
        <v>5</v>
      </c>
      <c r="G5" s="13" t="s">
        <v>1</v>
      </c>
      <c r="H5" s="13" t="s">
        <v>2</v>
      </c>
      <c r="J5" s="5" t="s">
        <v>0</v>
      </c>
      <c r="K5" s="5" t="s">
        <v>3</v>
      </c>
      <c r="L5" s="5" t="s">
        <v>79</v>
      </c>
      <c r="O5" s="4" t="s">
        <v>1</v>
      </c>
      <c r="P5" s="4"/>
      <c r="Q5" s="4"/>
      <c r="R5" s="4"/>
      <c r="U5" t="s">
        <v>87</v>
      </c>
      <c r="V5">
        <v>1</v>
      </c>
    </row>
    <row r="6" spans="1:22" x14ac:dyDescent="0.25">
      <c r="A6" s="5">
        <v>1</v>
      </c>
      <c r="B6" s="6">
        <v>45170</v>
      </c>
      <c r="C6" s="4" t="s">
        <v>17</v>
      </c>
      <c r="D6" s="4" t="s">
        <v>17</v>
      </c>
      <c r="E6" s="5">
        <v>31</v>
      </c>
      <c r="F6" s="6">
        <v>45200</v>
      </c>
      <c r="G6" s="4" t="s">
        <v>9</v>
      </c>
      <c r="H6" s="4" t="s">
        <v>10</v>
      </c>
      <c r="J6" s="4" t="s">
        <v>1</v>
      </c>
      <c r="K6" s="5">
        <v>60</v>
      </c>
      <c r="L6" s="5">
        <v>9</v>
      </c>
      <c r="O6" s="5" t="s">
        <v>5</v>
      </c>
      <c r="P6" s="5" t="s">
        <v>39</v>
      </c>
      <c r="Q6" s="5" t="s">
        <v>40</v>
      </c>
      <c r="R6" s="5" t="s">
        <v>41</v>
      </c>
      <c r="U6" t="s">
        <v>88</v>
      </c>
      <c r="V6">
        <v>1</v>
      </c>
    </row>
    <row r="7" spans="1:22" x14ac:dyDescent="0.25">
      <c r="A7" s="5">
        <v>2</v>
      </c>
      <c r="B7" s="6">
        <v>45171</v>
      </c>
      <c r="C7" s="4" t="s">
        <v>9</v>
      </c>
      <c r="D7" s="4" t="s">
        <v>17</v>
      </c>
      <c r="E7" s="5">
        <v>32</v>
      </c>
      <c r="F7" s="6">
        <v>45201</v>
      </c>
      <c r="G7" s="4" t="s">
        <v>17</v>
      </c>
      <c r="H7" s="4" t="s">
        <v>8</v>
      </c>
      <c r="J7" s="4" t="s">
        <v>2</v>
      </c>
      <c r="K7" s="5">
        <v>60</v>
      </c>
      <c r="L7" s="5">
        <v>8</v>
      </c>
      <c r="O7" s="10">
        <v>45186</v>
      </c>
      <c r="P7" s="11">
        <v>0.60700231481481481</v>
      </c>
      <c r="Q7" s="4" t="s">
        <v>42</v>
      </c>
      <c r="R7" s="4">
        <v>3</v>
      </c>
    </row>
    <row r="8" spans="1:22" x14ac:dyDescent="0.25">
      <c r="A8" s="5">
        <v>3</v>
      </c>
      <c r="B8" s="6">
        <v>45172</v>
      </c>
      <c r="C8" s="4" t="s">
        <v>18</v>
      </c>
      <c r="D8" s="4" t="s">
        <v>19</v>
      </c>
      <c r="E8" s="5">
        <v>33</v>
      </c>
      <c r="F8" s="6">
        <v>45202</v>
      </c>
      <c r="G8" s="4" t="s">
        <v>11</v>
      </c>
      <c r="H8" s="4" t="s">
        <v>12</v>
      </c>
      <c r="I8" s="1"/>
      <c r="J8" s="2"/>
      <c r="O8" s="10">
        <v>45187</v>
      </c>
      <c r="P8" s="11">
        <v>0.75410879629629635</v>
      </c>
      <c r="Q8" s="4" t="s">
        <v>42</v>
      </c>
      <c r="R8" s="4">
        <v>1</v>
      </c>
    </row>
    <row r="9" spans="1:22" x14ac:dyDescent="0.25">
      <c r="A9" s="5">
        <v>4</v>
      </c>
      <c r="B9" s="6">
        <v>45173</v>
      </c>
      <c r="C9" s="4" t="s">
        <v>20</v>
      </c>
      <c r="D9" s="4" t="s">
        <v>9</v>
      </c>
      <c r="E9" s="5">
        <v>34</v>
      </c>
      <c r="F9" s="6">
        <v>45203</v>
      </c>
      <c r="G9" s="4" t="s">
        <v>15</v>
      </c>
      <c r="H9" s="4" t="s">
        <v>23</v>
      </c>
      <c r="I9" s="1"/>
      <c r="J9" s="27" t="s">
        <v>83</v>
      </c>
      <c r="K9" s="28"/>
      <c r="L9" s="28"/>
      <c r="M9" s="29"/>
      <c r="O9" s="10">
        <v>45193</v>
      </c>
      <c r="P9" s="11">
        <v>0.92274305555555547</v>
      </c>
      <c r="Q9" s="4" t="s">
        <v>43</v>
      </c>
      <c r="R9" s="4">
        <v>0.4</v>
      </c>
    </row>
    <row r="10" spans="1:22" x14ac:dyDescent="0.25">
      <c r="A10" s="5">
        <v>5</v>
      </c>
      <c r="B10" s="6">
        <v>45174</v>
      </c>
      <c r="C10" s="4" t="s">
        <v>17</v>
      </c>
      <c r="D10" s="4" t="s">
        <v>12</v>
      </c>
      <c r="E10" s="5">
        <v>35</v>
      </c>
      <c r="F10" s="6">
        <v>45204</v>
      </c>
      <c r="G10" s="4" t="s">
        <v>23</v>
      </c>
      <c r="H10" s="4" t="s">
        <v>21</v>
      </c>
      <c r="I10" s="1"/>
      <c r="J10" s="5" t="s">
        <v>0</v>
      </c>
      <c r="K10" s="5" t="s">
        <v>77</v>
      </c>
      <c r="L10" s="5" t="s">
        <v>78</v>
      </c>
      <c r="M10" s="5" t="s">
        <v>46</v>
      </c>
      <c r="O10" s="10">
        <v>45208</v>
      </c>
      <c r="P10" s="11">
        <v>0.54723379629629632</v>
      </c>
      <c r="Q10" s="4" t="s">
        <v>43</v>
      </c>
      <c r="R10" s="4">
        <v>0.3</v>
      </c>
    </row>
    <row r="11" spans="1:22" x14ac:dyDescent="0.25">
      <c r="A11" s="5">
        <v>6</v>
      </c>
      <c r="B11" s="6">
        <v>45175</v>
      </c>
      <c r="C11" s="4" t="s">
        <v>10</v>
      </c>
      <c r="D11" s="4" t="s">
        <v>14</v>
      </c>
      <c r="E11" s="5">
        <v>36</v>
      </c>
      <c r="F11" s="6">
        <v>45205</v>
      </c>
      <c r="G11" s="4" t="s">
        <v>28</v>
      </c>
      <c r="H11" s="7" t="s">
        <v>22</v>
      </c>
      <c r="I11" s="1"/>
      <c r="J11" s="4" t="s">
        <v>1</v>
      </c>
      <c r="K11" s="5">
        <v>14</v>
      </c>
      <c r="L11" s="5">
        <v>60</v>
      </c>
      <c r="M11" s="5">
        <f>K11*L11</f>
        <v>840</v>
      </c>
      <c r="O11" s="10">
        <v>45212</v>
      </c>
      <c r="P11" s="11">
        <v>0.63151620370370376</v>
      </c>
      <c r="Q11" s="4" t="s">
        <v>42</v>
      </c>
      <c r="R11" s="4">
        <v>2</v>
      </c>
    </row>
    <row r="12" spans="1:22" x14ac:dyDescent="0.25">
      <c r="A12" s="5">
        <v>7</v>
      </c>
      <c r="B12" s="6">
        <v>45176</v>
      </c>
      <c r="C12" s="4" t="s">
        <v>12</v>
      </c>
      <c r="D12" s="4" t="s">
        <v>13</v>
      </c>
      <c r="E12" s="5">
        <v>37</v>
      </c>
      <c r="F12" s="6">
        <v>45206</v>
      </c>
      <c r="G12" s="4" t="s">
        <v>21</v>
      </c>
      <c r="H12" s="4" t="s">
        <v>21</v>
      </c>
      <c r="I12" s="1"/>
      <c r="J12" s="4" t="s">
        <v>2</v>
      </c>
      <c r="K12" s="5">
        <v>14</v>
      </c>
      <c r="L12" s="5">
        <v>60</v>
      </c>
      <c r="M12" s="5">
        <f>K12*L12</f>
        <v>840</v>
      </c>
      <c r="O12" s="10">
        <v>45214</v>
      </c>
      <c r="P12" s="11">
        <v>0.78162037037037047</v>
      </c>
      <c r="Q12" s="4" t="s">
        <v>42</v>
      </c>
      <c r="R12" s="4">
        <v>1</v>
      </c>
    </row>
    <row r="13" spans="1:22" x14ac:dyDescent="0.25">
      <c r="A13" s="5">
        <v>8</v>
      </c>
      <c r="B13" s="6">
        <v>45177</v>
      </c>
      <c r="C13" s="4" t="s">
        <v>14</v>
      </c>
      <c r="D13" s="4" t="s">
        <v>15</v>
      </c>
      <c r="E13" s="5">
        <v>38</v>
      </c>
      <c r="F13" s="6">
        <v>45207</v>
      </c>
      <c r="G13" s="4" t="s">
        <v>23</v>
      </c>
      <c r="H13" s="4" t="s">
        <v>22</v>
      </c>
      <c r="I13" s="1"/>
      <c r="J13" s="2"/>
      <c r="K13" s="2"/>
      <c r="L13" s="2"/>
      <c r="O13" s="10">
        <v>45215</v>
      </c>
      <c r="P13" s="11">
        <v>0.80777777777777782</v>
      </c>
      <c r="Q13" s="4" t="s">
        <v>43</v>
      </c>
      <c r="R13" s="4">
        <v>0.5</v>
      </c>
    </row>
    <row r="14" spans="1:22" x14ac:dyDescent="0.25">
      <c r="A14" s="5">
        <v>9</v>
      </c>
      <c r="B14" s="6">
        <v>45178</v>
      </c>
      <c r="C14" s="4" t="s">
        <v>23</v>
      </c>
      <c r="D14" s="4" t="s">
        <v>24</v>
      </c>
      <c r="E14" s="5">
        <v>39</v>
      </c>
      <c r="F14" s="6">
        <v>45208</v>
      </c>
      <c r="G14" s="7" t="s">
        <v>22</v>
      </c>
      <c r="H14" s="7" t="s">
        <v>27</v>
      </c>
      <c r="I14" s="1"/>
      <c r="J14" s="2"/>
      <c r="K14" s="2"/>
      <c r="L14" s="2"/>
      <c r="O14" s="10">
        <v>45220</v>
      </c>
      <c r="P14" s="11">
        <v>0.88177083333333339</v>
      </c>
      <c r="Q14" s="4" t="s">
        <v>44</v>
      </c>
      <c r="R14" s="4">
        <v>0.5</v>
      </c>
    </row>
    <row r="15" spans="1:22" x14ac:dyDescent="0.25">
      <c r="A15" s="5">
        <v>10</v>
      </c>
      <c r="B15" s="6">
        <v>45179</v>
      </c>
      <c r="C15" s="4" t="s">
        <v>25</v>
      </c>
      <c r="D15" s="4" t="s">
        <v>25</v>
      </c>
      <c r="E15" s="5">
        <v>40</v>
      </c>
      <c r="F15" s="6">
        <v>45209</v>
      </c>
      <c r="G15" s="4" t="s">
        <v>16</v>
      </c>
      <c r="H15" s="7" t="s">
        <v>29</v>
      </c>
      <c r="I15" s="1"/>
      <c r="J15" s="2"/>
      <c r="K15" s="2"/>
      <c r="L15" s="2"/>
      <c r="O15" s="10">
        <v>45222</v>
      </c>
      <c r="P15" s="11">
        <v>0.99332175925925925</v>
      </c>
      <c r="Q15" s="4" t="s">
        <v>44</v>
      </c>
      <c r="R15" s="4">
        <v>0.45</v>
      </c>
    </row>
    <row r="16" spans="1:22" x14ac:dyDescent="0.25">
      <c r="A16" s="5">
        <v>11</v>
      </c>
      <c r="B16" s="6">
        <v>45180</v>
      </c>
      <c r="C16" s="4" t="s">
        <v>15</v>
      </c>
      <c r="D16" s="4" t="s">
        <v>23</v>
      </c>
      <c r="E16" s="5">
        <v>41</v>
      </c>
      <c r="F16" s="6">
        <v>45210</v>
      </c>
      <c r="G16" s="4" t="s">
        <v>14</v>
      </c>
      <c r="H16" s="7" t="s">
        <v>22</v>
      </c>
      <c r="I16" s="1"/>
      <c r="J16" s="2"/>
      <c r="K16" s="2"/>
      <c r="L16" s="2"/>
      <c r="O16" s="4"/>
      <c r="P16" s="4"/>
      <c r="Q16" s="4" t="s">
        <v>48</v>
      </c>
      <c r="R16" s="4">
        <f>SUM(R7:R15)</f>
        <v>9.1499999999999986</v>
      </c>
    </row>
    <row r="17" spans="1:18" x14ac:dyDescent="0.25">
      <c r="A17" s="5">
        <v>12</v>
      </c>
      <c r="B17" s="6">
        <v>45181</v>
      </c>
      <c r="C17" s="4" t="s">
        <v>14</v>
      </c>
      <c r="D17" s="4" t="s">
        <v>26</v>
      </c>
      <c r="E17" s="5">
        <v>42</v>
      </c>
      <c r="F17" s="6">
        <v>45211</v>
      </c>
      <c r="G17" s="4" t="s">
        <v>23</v>
      </c>
      <c r="H17" s="4" t="s">
        <v>26</v>
      </c>
      <c r="I17" s="1"/>
      <c r="J17" s="2"/>
      <c r="K17" s="2"/>
      <c r="L17" s="2"/>
      <c r="O17" s="4" t="s">
        <v>2</v>
      </c>
      <c r="P17" s="4"/>
      <c r="Q17" s="4"/>
      <c r="R17" s="4"/>
    </row>
    <row r="18" spans="1:18" x14ac:dyDescent="0.25">
      <c r="A18" s="5">
        <v>13</v>
      </c>
      <c r="B18" s="6">
        <v>45182</v>
      </c>
      <c r="C18" s="4" t="s">
        <v>25</v>
      </c>
      <c r="D18" s="7" t="s">
        <v>22</v>
      </c>
      <c r="E18" s="5">
        <v>43</v>
      </c>
      <c r="F18" s="6">
        <v>45212</v>
      </c>
      <c r="G18" s="7" t="s">
        <v>29</v>
      </c>
      <c r="H18" s="8" t="s">
        <v>23</v>
      </c>
      <c r="I18" s="1"/>
      <c r="J18" s="2"/>
      <c r="K18" s="2"/>
      <c r="L18" s="2"/>
      <c r="O18" s="10">
        <v>45182</v>
      </c>
      <c r="P18" s="11">
        <v>0.5802546296296297</v>
      </c>
      <c r="Q18" s="4" t="s">
        <v>45</v>
      </c>
      <c r="R18" s="4">
        <v>1</v>
      </c>
    </row>
    <row r="19" spans="1:18" x14ac:dyDescent="0.25">
      <c r="A19" s="5">
        <v>14</v>
      </c>
      <c r="B19" s="6">
        <v>45183</v>
      </c>
      <c r="C19" s="4" t="s">
        <v>23</v>
      </c>
      <c r="D19" s="7" t="s">
        <v>27</v>
      </c>
      <c r="E19" s="5">
        <v>44</v>
      </c>
      <c r="F19" s="6">
        <v>45213</v>
      </c>
      <c r="G19" s="4" t="s">
        <v>21</v>
      </c>
      <c r="H19" s="8" t="s">
        <v>28</v>
      </c>
      <c r="I19" s="1"/>
      <c r="J19" s="2"/>
      <c r="K19" s="2"/>
      <c r="L19" s="2"/>
      <c r="O19" s="10">
        <v>45183</v>
      </c>
      <c r="P19" s="11">
        <v>0.78138888888888891</v>
      </c>
      <c r="Q19" s="4" t="s">
        <v>97</v>
      </c>
      <c r="R19" s="4">
        <v>0.3</v>
      </c>
    </row>
    <row r="20" spans="1:18" x14ac:dyDescent="0.25">
      <c r="A20" s="5">
        <v>15</v>
      </c>
      <c r="B20" s="6">
        <v>45184</v>
      </c>
      <c r="C20" s="4" t="s">
        <v>28</v>
      </c>
      <c r="D20" s="4" t="s">
        <v>28</v>
      </c>
      <c r="E20" s="5">
        <v>45</v>
      </c>
      <c r="F20" s="6">
        <v>45214</v>
      </c>
      <c r="G20" s="7" t="s">
        <v>22</v>
      </c>
      <c r="H20" s="8" t="s">
        <v>23</v>
      </c>
      <c r="I20" s="1"/>
      <c r="J20" s="2"/>
      <c r="K20" s="2"/>
      <c r="L20" s="2"/>
      <c r="O20" s="10">
        <v>45193</v>
      </c>
      <c r="P20" s="11">
        <v>0.63344907407407403</v>
      </c>
      <c r="Q20" s="4" t="s">
        <v>44</v>
      </c>
      <c r="R20" s="4">
        <v>1</v>
      </c>
    </row>
    <row r="21" spans="1:18" x14ac:dyDescent="0.25">
      <c r="A21" s="5">
        <v>16</v>
      </c>
      <c r="B21" s="6">
        <v>45185</v>
      </c>
      <c r="C21" s="4" t="s">
        <v>21</v>
      </c>
      <c r="D21" s="4" t="s">
        <v>23</v>
      </c>
      <c r="E21" s="5">
        <v>46</v>
      </c>
      <c r="F21" s="6">
        <v>45215</v>
      </c>
      <c r="G21" s="7" t="s">
        <v>27</v>
      </c>
      <c r="H21" s="8" t="s">
        <v>14</v>
      </c>
      <c r="I21" s="1"/>
      <c r="J21" s="2"/>
      <c r="K21" s="2"/>
      <c r="L21" s="2"/>
      <c r="O21" s="10">
        <v>45205</v>
      </c>
      <c r="P21" s="11">
        <v>0.85721064814814818</v>
      </c>
      <c r="Q21" s="4" t="s">
        <v>42</v>
      </c>
      <c r="R21" s="4">
        <v>2</v>
      </c>
    </row>
    <row r="22" spans="1:18" x14ac:dyDescent="0.25">
      <c r="A22" s="5">
        <v>17</v>
      </c>
      <c r="B22" s="6">
        <v>45186</v>
      </c>
      <c r="C22" s="7" t="s">
        <v>29</v>
      </c>
      <c r="D22" s="4" t="s">
        <v>16</v>
      </c>
      <c r="E22" s="5">
        <v>47</v>
      </c>
      <c r="F22" s="6">
        <v>45216</v>
      </c>
      <c r="G22" s="9" t="s">
        <v>21</v>
      </c>
      <c r="H22" s="8" t="s">
        <v>12</v>
      </c>
      <c r="I22" s="1"/>
      <c r="J22" s="2"/>
      <c r="K22" s="2"/>
      <c r="L22" s="2"/>
      <c r="O22" s="10">
        <v>45208</v>
      </c>
      <c r="P22" s="11">
        <v>0.90626157407407415</v>
      </c>
      <c r="Q22" s="4" t="s">
        <v>45</v>
      </c>
      <c r="R22" s="4">
        <v>2.5</v>
      </c>
    </row>
    <row r="23" spans="1:18" x14ac:dyDescent="0.25">
      <c r="A23" s="5">
        <v>18</v>
      </c>
      <c r="B23" s="6">
        <v>45187</v>
      </c>
      <c r="C23" s="7" t="s">
        <v>29</v>
      </c>
      <c r="D23" s="4" t="s">
        <v>14</v>
      </c>
      <c r="E23" s="5">
        <v>48</v>
      </c>
      <c r="F23" s="6">
        <v>45217</v>
      </c>
      <c r="G23" s="4" t="s">
        <v>28</v>
      </c>
      <c r="H23" s="8" t="s">
        <v>10</v>
      </c>
      <c r="I23" s="1"/>
      <c r="J23" s="2"/>
      <c r="K23" s="2"/>
      <c r="L23" s="2"/>
      <c r="O23" s="10">
        <v>45209</v>
      </c>
      <c r="P23" s="11">
        <v>0.70929398148148148</v>
      </c>
      <c r="Q23" s="4" t="s">
        <v>44</v>
      </c>
      <c r="R23" s="4">
        <v>0.5</v>
      </c>
    </row>
    <row r="24" spans="1:18" x14ac:dyDescent="0.25">
      <c r="A24" s="5">
        <v>19</v>
      </c>
      <c r="B24" s="6">
        <v>45188</v>
      </c>
      <c r="C24" s="4" t="s">
        <v>21</v>
      </c>
      <c r="D24" s="4" t="s">
        <v>12</v>
      </c>
      <c r="E24" s="5">
        <v>49</v>
      </c>
      <c r="F24" s="6">
        <v>45218</v>
      </c>
      <c r="G24" s="4" t="s">
        <v>23</v>
      </c>
      <c r="H24" s="8" t="s">
        <v>9</v>
      </c>
      <c r="I24" s="1"/>
      <c r="J24" s="2"/>
      <c r="K24" s="2"/>
      <c r="L24" s="2"/>
      <c r="O24" s="10">
        <v>45210</v>
      </c>
      <c r="P24" s="11">
        <v>0.92122685185185194</v>
      </c>
      <c r="Q24" s="4" t="s">
        <v>45</v>
      </c>
      <c r="R24" s="4">
        <v>1</v>
      </c>
    </row>
    <row r="25" spans="1:18" x14ac:dyDescent="0.25">
      <c r="A25" s="5">
        <v>20</v>
      </c>
      <c r="B25" s="6">
        <v>45189</v>
      </c>
      <c r="C25" s="4" t="s">
        <v>24</v>
      </c>
      <c r="D25" s="4" t="s">
        <v>15</v>
      </c>
      <c r="E25" s="5">
        <v>50</v>
      </c>
      <c r="F25" s="6">
        <v>45219</v>
      </c>
      <c r="G25" s="4" t="s">
        <v>14</v>
      </c>
      <c r="H25" s="8" t="s">
        <v>17</v>
      </c>
      <c r="I25" s="1"/>
      <c r="J25" s="2"/>
      <c r="K25" s="2"/>
      <c r="L25" s="2"/>
      <c r="O25" s="10">
        <v>45227</v>
      </c>
      <c r="P25" s="11">
        <v>0.58991898148148147</v>
      </c>
      <c r="Q25" s="4" t="s">
        <v>97</v>
      </c>
      <c r="R25" s="4">
        <v>0.3</v>
      </c>
    </row>
    <row r="26" spans="1:18" x14ac:dyDescent="0.25">
      <c r="A26" s="5">
        <v>21</v>
      </c>
      <c r="B26" s="6">
        <v>45190</v>
      </c>
      <c r="C26" s="4" t="s">
        <v>23</v>
      </c>
      <c r="D26" s="4" t="s">
        <v>12</v>
      </c>
      <c r="E26" s="5">
        <v>51</v>
      </c>
      <c r="F26" s="6">
        <v>45220</v>
      </c>
      <c r="G26" s="7" t="s">
        <v>29</v>
      </c>
      <c r="H26" s="8" t="s">
        <v>20</v>
      </c>
      <c r="I26" s="1"/>
      <c r="J26" s="2"/>
      <c r="K26" s="2"/>
      <c r="L26" s="2"/>
      <c r="O26" s="4"/>
      <c r="P26" s="4"/>
      <c r="Q26" s="4" t="s">
        <v>48</v>
      </c>
      <c r="R26" s="4">
        <f>SUM(R18:R25)</f>
        <v>8.6000000000000014</v>
      </c>
    </row>
    <row r="27" spans="1:18" x14ac:dyDescent="0.25">
      <c r="A27" s="5">
        <v>22</v>
      </c>
      <c r="B27" s="6">
        <v>45191</v>
      </c>
      <c r="C27" s="4" t="s">
        <v>15</v>
      </c>
      <c r="D27" s="4" t="s">
        <v>13</v>
      </c>
      <c r="E27" s="5">
        <v>52</v>
      </c>
      <c r="F27" s="6">
        <v>45221</v>
      </c>
      <c r="G27" s="4" t="s">
        <v>21</v>
      </c>
      <c r="H27" s="8" t="s">
        <v>18</v>
      </c>
      <c r="I27" s="1"/>
      <c r="J27" s="2"/>
      <c r="K27" s="2"/>
      <c r="L27" s="2"/>
    </row>
    <row r="28" spans="1:18" x14ac:dyDescent="0.25">
      <c r="A28" s="5">
        <v>23</v>
      </c>
      <c r="B28" s="6">
        <v>45192</v>
      </c>
      <c r="C28" s="4" t="s">
        <v>25</v>
      </c>
      <c r="D28" s="4" t="s">
        <v>23</v>
      </c>
      <c r="E28" s="5">
        <v>53</v>
      </c>
      <c r="F28" s="6">
        <v>45222</v>
      </c>
      <c r="G28" s="7" t="s">
        <v>22</v>
      </c>
      <c r="H28" s="8" t="s">
        <v>30</v>
      </c>
      <c r="I28" s="1"/>
      <c r="J28" s="2"/>
      <c r="K28" s="2"/>
      <c r="L28" s="2"/>
    </row>
    <row r="29" spans="1:18" x14ac:dyDescent="0.25">
      <c r="A29" s="5">
        <v>24</v>
      </c>
      <c r="B29" s="6">
        <v>45193</v>
      </c>
      <c r="C29" s="7" t="s">
        <v>22</v>
      </c>
      <c r="D29" s="7" t="s">
        <v>27</v>
      </c>
      <c r="E29" s="5">
        <v>54</v>
      </c>
      <c r="F29" s="6">
        <v>45223</v>
      </c>
      <c r="G29" s="4" t="s">
        <v>24</v>
      </c>
      <c r="H29" s="8" t="s">
        <v>31</v>
      </c>
      <c r="I29" s="1"/>
      <c r="J29" s="2"/>
      <c r="K29" s="2"/>
      <c r="L29" s="2"/>
    </row>
    <row r="30" spans="1:18" x14ac:dyDescent="0.25">
      <c r="A30" s="5">
        <v>25</v>
      </c>
      <c r="B30" s="6">
        <v>45194</v>
      </c>
      <c r="C30" s="4" t="s">
        <v>26</v>
      </c>
      <c r="D30" s="4" t="s">
        <v>26</v>
      </c>
      <c r="E30" s="5">
        <v>55</v>
      </c>
      <c r="F30" s="6">
        <v>45224</v>
      </c>
      <c r="G30" s="9" t="s">
        <v>16</v>
      </c>
      <c r="H30" s="8" t="s">
        <v>17</v>
      </c>
      <c r="I30" s="1"/>
      <c r="J30" s="2"/>
      <c r="K30" s="2"/>
      <c r="L30" s="2"/>
    </row>
    <row r="31" spans="1:18" x14ac:dyDescent="0.25">
      <c r="A31" s="5">
        <v>26</v>
      </c>
      <c r="B31" s="6">
        <v>45195</v>
      </c>
      <c r="C31" s="4" t="s">
        <v>23</v>
      </c>
      <c r="D31" s="4" t="s">
        <v>28</v>
      </c>
      <c r="E31" s="5">
        <v>56</v>
      </c>
      <c r="F31" s="6">
        <v>45225</v>
      </c>
      <c r="G31" s="4" t="s">
        <v>14</v>
      </c>
      <c r="H31" s="8" t="s">
        <v>8</v>
      </c>
      <c r="I31" s="1"/>
      <c r="J31" s="2"/>
      <c r="K31" s="2"/>
      <c r="L31" s="2"/>
    </row>
    <row r="32" spans="1:18" x14ac:dyDescent="0.25">
      <c r="A32" s="5">
        <v>27</v>
      </c>
      <c r="B32" s="6">
        <v>45196</v>
      </c>
      <c r="C32" s="4" t="s">
        <v>12</v>
      </c>
      <c r="D32" s="4" t="s">
        <v>23</v>
      </c>
      <c r="E32" s="5">
        <v>57</v>
      </c>
      <c r="F32" s="6">
        <v>45226</v>
      </c>
      <c r="G32" s="4" t="s">
        <v>9</v>
      </c>
      <c r="H32" s="8" t="s">
        <v>25</v>
      </c>
      <c r="I32" s="1"/>
      <c r="J32" s="2"/>
      <c r="K32" s="2"/>
      <c r="L32" s="2"/>
    </row>
    <row r="33" spans="1:12" x14ac:dyDescent="0.25">
      <c r="A33" s="5">
        <v>28</v>
      </c>
      <c r="B33" s="6">
        <v>45197</v>
      </c>
      <c r="C33" s="4" t="s">
        <v>10</v>
      </c>
      <c r="D33" s="4" t="s">
        <v>14</v>
      </c>
      <c r="E33" s="5">
        <v>58</v>
      </c>
      <c r="F33" s="6">
        <v>45227</v>
      </c>
      <c r="G33" s="4" t="s">
        <v>17</v>
      </c>
      <c r="H33" s="7" t="s">
        <v>22</v>
      </c>
      <c r="I33" s="1"/>
      <c r="J33" s="2"/>
      <c r="K33" s="2"/>
      <c r="L33" s="2"/>
    </row>
    <row r="34" spans="1:12" x14ac:dyDescent="0.25">
      <c r="A34" s="5">
        <v>29</v>
      </c>
      <c r="B34" s="6">
        <v>45198</v>
      </c>
      <c r="C34" s="4" t="s">
        <v>9</v>
      </c>
      <c r="D34" s="4" t="s">
        <v>12</v>
      </c>
      <c r="E34" s="5">
        <v>59</v>
      </c>
      <c r="F34" s="6">
        <v>45228</v>
      </c>
      <c r="G34" s="4" t="s">
        <v>31</v>
      </c>
      <c r="H34" s="8" t="s">
        <v>26</v>
      </c>
      <c r="I34" s="1"/>
      <c r="J34" s="2"/>
      <c r="K34" s="2"/>
      <c r="L34" s="2"/>
    </row>
    <row r="35" spans="1:12" x14ac:dyDescent="0.25">
      <c r="A35" s="5">
        <v>30</v>
      </c>
      <c r="B35" s="6">
        <v>45199</v>
      </c>
      <c r="C35" s="4" t="s">
        <v>17</v>
      </c>
      <c r="D35" s="4" t="s">
        <v>10</v>
      </c>
      <c r="E35" s="5">
        <v>60</v>
      </c>
      <c r="F35" s="6">
        <v>45229</v>
      </c>
      <c r="G35" s="4" t="s">
        <v>19</v>
      </c>
      <c r="H35" s="8" t="s">
        <v>24</v>
      </c>
      <c r="I35" s="1"/>
      <c r="J35" s="2"/>
      <c r="L35" s="3"/>
    </row>
    <row r="36" spans="1:12" x14ac:dyDescent="0.25">
      <c r="E36" s="25" t="s">
        <v>6</v>
      </c>
      <c r="F36" s="26"/>
      <c r="G36" s="5">
        <v>60</v>
      </c>
      <c r="H36" s="5">
        <v>60</v>
      </c>
      <c r="K36" s="1"/>
      <c r="L36" s="1"/>
    </row>
    <row r="37" spans="1:12" x14ac:dyDescent="0.25">
      <c r="E37" s="25" t="s">
        <v>7</v>
      </c>
      <c r="F37" s="26"/>
      <c r="G37" s="5">
        <v>9</v>
      </c>
      <c r="H37" s="5">
        <v>8</v>
      </c>
      <c r="K37" s="1"/>
      <c r="L37" s="1"/>
    </row>
    <row r="38" spans="1:12" x14ac:dyDescent="0.25">
      <c r="E38" s="22"/>
      <c r="F38" s="22"/>
      <c r="G38" s="22"/>
      <c r="H38" s="22"/>
    </row>
    <row r="39" spans="1:12" x14ac:dyDescent="0.25">
      <c r="E39" s="22"/>
      <c r="F39" s="22"/>
      <c r="G39" s="22"/>
      <c r="H39" s="22"/>
    </row>
    <row r="40" spans="1:12" x14ac:dyDescent="0.25">
      <c r="E40" s="22"/>
      <c r="F40" s="22"/>
      <c r="G40" s="22"/>
      <c r="H40" s="22"/>
    </row>
    <row r="41" spans="1:12" x14ac:dyDescent="0.25">
      <c r="E41" s="23"/>
      <c r="F41" s="23"/>
      <c r="G41" s="23"/>
      <c r="H41" s="23"/>
    </row>
    <row r="42" spans="1:12" x14ac:dyDescent="0.25">
      <c r="E42" s="22"/>
      <c r="F42" s="22"/>
      <c r="G42" s="22"/>
      <c r="H42" s="22"/>
    </row>
    <row r="43" spans="1:12" x14ac:dyDescent="0.25">
      <c r="E43" s="22"/>
      <c r="F43" s="22"/>
      <c r="G43" s="22"/>
      <c r="H43" s="22"/>
    </row>
    <row r="44" spans="1:12" x14ac:dyDescent="0.25">
      <c r="E44" s="23"/>
      <c r="F44" s="23"/>
      <c r="G44" s="23"/>
      <c r="H44" s="23"/>
    </row>
    <row r="45" spans="1:12" x14ac:dyDescent="0.25">
      <c r="E45" s="23"/>
      <c r="F45" s="23"/>
      <c r="G45" s="23"/>
      <c r="H45" s="23"/>
    </row>
    <row r="46" spans="1:12" x14ac:dyDescent="0.25">
      <c r="E46" s="23"/>
      <c r="F46" s="23"/>
      <c r="G46" s="23"/>
      <c r="H46" s="23"/>
    </row>
    <row r="47" spans="1:12" x14ac:dyDescent="0.25">
      <c r="E47" s="22"/>
      <c r="F47" s="22"/>
      <c r="G47" s="22"/>
      <c r="H47" s="22"/>
    </row>
    <row r="48" spans="1:12" x14ac:dyDescent="0.25">
      <c r="E48" s="24"/>
      <c r="F48" s="24"/>
      <c r="G48" s="24"/>
      <c r="H48" s="24"/>
    </row>
    <row r="49" spans="5:8" x14ac:dyDescent="0.25">
      <c r="E49" s="24"/>
      <c r="F49" s="24"/>
      <c r="G49" s="24"/>
      <c r="H49" s="24"/>
    </row>
    <row r="50" spans="5:8" x14ac:dyDescent="0.25">
      <c r="E50" s="24"/>
      <c r="F50" s="24"/>
      <c r="G50" s="24"/>
      <c r="H50" s="24"/>
    </row>
    <row r="51" spans="5:8" x14ac:dyDescent="0.25">
      <c r="E51" s="24"/>
      <c r="F51" s="24"/>
      <c r="G51" s="24"/>
      <c r="H51" s="24"/>
    </row>
    <row r="52" spans="5:8" x14ac:dyDescent="0.25">
      <c r="E52" s="24"/>
      <c r="F52" s="24"/>
      <c r="G52" s="24"/>
      <c r="H52" s="24"/>
    </row>
    <row r="53" spans="5:8" x14ac:dyDescent="0.25">
      <c r="E53" s="24"/>
      <c r="F53" s="24"/>
      <c r="G53" s="24"/>
      <c r="H53" s="24"/>
    </row>
    <row r="54" spans="5:8" x14ac:dyDescent="0.25">
      <c r="E54" s="24"/>
      <c r="F54" s="24"/>
      <c r="G54" s="24"/>
      <c r="H54" s="24"/>
    </row>
    <row r="55" spans="5:8" x14ac:dyDescent="0.25">
      <c r="E55" s="24"/>
      <c r="F55" s="24"/>
      <c r="G55" s="24"/>
      <c r="H55" s="24"/>
    </row>
    <row r="56" spans="5:8" x14ac:dyDescent="0.25">
      <c r="E56" s="24"/>
      <c r="F56" s="24"/>
      <c r="G56" s="24"/>
      <c r="H56" s="24"/>
    </row>
    <row r="57" spans="5:8" x14ac:dyDescent="0.25">
      <c r="E57" s="24"/>
      <c r="F57" s="24"/>
      <c r="G57" s="24"/>
      <c r="H57" s="24"/>
    </row>
    <row r="58" spans="5:8" x14ac:dyDescent="0.25">
      <c r="E58" s="24"/>
      <c r="F58" s="24"/>
      <c r="G58" s="24"/>
      <c r="H58" s="24"/>
    </row>
    <row r="59" spans="5:8" x14ac:dyDescent="0.25">
      <c r="E59" s="24"/>
      <c r="F59" s="24"/>
      <c r="G59" s="24"/>
      <c r="H59" s="24"/>
    </row>
    <row r="60" spans="5:8" x14ac:dyDescent="0.25">
      <c r="E60" s="24"/>
      <c r="F60" s="24"/>
      <c r="G60" s="24"/>
      <c r="H60" s="24"/>
    </row>
    <row r="61" spans="5:8" x14ac:dyDescent="0.25">
      <c r="E61" s="24"/>
      <c r="F61" s="24"/>
      <c r="G61" s="24"/>
      <c r="H61" s="24"/>
    </row>
    <row r="62" spans="5:8" x14ac:dyDescent="0.25">
      <c r="E62" s="24"/>
      <c r="F62" s="24"/>
      <c r="G62" s="24"/>
      <c r="H62" s="24"/>
    </row>
    <row r="63" spans="5:8" x14ac:dyDescent="0.25">
      <c r="E63" s="23"/>
      <c r="F63" s="23"/>
      <c r="G63" s="23"/>
      <c r="H63" s="23"/>
    </row>
    <row r="64" spans="5:8" x14ac:dyDescent="0.25">
      <c r="E64" s="24"/>
      <c r="F64" s="24"/>
      <c r="G64" s="24"/>
      <c r="H64" s="24"/>
    </row>
    <row r="65" spans="5:8" x14ac:dyDescent="0.25">
      <c r="E65" s="24"/>
      <c r="F65" s="24"/>
      <c r="G65" s="24"/>
      <c r="H65" s="24"/>
    </row>
    <row r="66" spans="5:8" x14ac:dyDescent="0.25">
      <c r="E66" s="21"/>
      <c r="F66" s="21"/>
      <c r="G66" s="21"/>
      <c r="H66" s="21"/>
    </row>
    <row r="67" spans="5:8" x14ac:dyDescent="0.25">
      <c r="E67" s="21"/>
      <c r="F67" s="21"/>
      <c r="G67" s="21"/>
      <c r="H67" s="21"/>
    </row>
  </sheetData>
  <mergeCells count="5">
    <mergeCell ref="E37:F37"/>
    <mergeCell ref="J4:L4"/>
    <mergeCell ref="J9:M9"/>
    <mergeCell ref="O4:R4"/>
    <mergeCell ref="E36:F3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985B9-C22A-4653-B0DC-102287EE6873}">
  <dimension ref="A1:F46"/>
  <sheetViews>
    <sheetView topLeftCell="C1" zoomScale="60" zoomScaleNormal="60" workbookViewId="0">
      <selection activeCell="E45" sqref="E45"/>
    </sheetView>
  </sheetViews>
  <sheetFormatPr defaultRowHeight="15" x14ac:dyDescent="0.25"/>
  <cols>
    <col min="1" max="1" width="26.42578125" style="1" customWidth="1"/>
    <col min="2" max="2" width="37.7109375" style="1" customWidth="1"/>
    <col min="3" max="3" width="26.85546875" style="1" customWidth="1"/>
    <col min="4" max="4" width="38" style="1" customWidth="1"/>
    <col min="5" max="5" width="23.140625" style="1" customWidth="1"/>
    <col min="6" max="6" width="34.42578125" style="1" bestFit="1" customWidth="1"/>
    <col min="7" max="16384" width="9.140625" style="1"/>
  </cols>
  <sheetData>
    <row r="1" spans="1:5" x14ac:dyDescent="0.25">
      <c r="A1" s="30" t="s">
        <v>47</v>
      </c>
      <c r="B1" s="30"/>
      <c r="C1" s="30"/>
      <c r="D1" s="30"/>
    </row>
    <row r="2" spans="1:5" x14ac:dyDescent="0.25">
      <c r="A2" s="5" t="s">
        <v>32</v>
      </c>
      <c r="B2" s="5" t="s">
        <v>36</v>
      </c>
      <c r="C2" s="5" t="s">
        <v>37</v>
      </c>
      <c r="D2" s="5" t="s">
        <v>38</v>
      </c>
    </row>
    <row r="3" spans="1:5" x14ac:dyDescent="0.25">
      <c r="A3" s="5" t="s">
        <v>33</v>
      </c>
      <c r="B3" s="5">
        <v>14</v>
      </c>
      <c r="C3" s="5">
        <v>60</v>
      </c>
      <c r="D3" s="5">
        <f>B3*C3</f>
        <v>840</v>
      </c>
    </row>
    <row r="4" spans="1:5" x14ac:dyDescent="0.25">
      <c r="A4" s="5" t="s">
        <v>34</v>
      </c>
      <c r="B4" s="5">
        <v>0.33</v>
      </c>
      <c r="C4" s="5">
        <v>60</v>
      </c>
      <c r="D4" s="5">
        <f t="shared" ref="D4:D5" si="0">B4*C4</f>
        <v>19.8</v>
      </c>
    </row>
    <row r="5" spans="1:5" x14ac:dyDescent="0.25">
      <c r="A5" s="5" t="s">
        <v>35</v>
      </c>
      <c r="B5" s="5">
        <v>0.5</v>
      </c>
      <c r="C5" s="5">
        <v>60</v>
      </c>
      <c r="D5" s="5">
        <f t="shared" si="0"/>
        <v>30</v>
      </c>
    </row>
    <row r="6" spans="1:5" x14ac:dyDescent="0.25">
      <c r="A6" s="5"/>
      <c r="B6" s="5"/>
      <c r="C6" s="5"/>
      <c r="D6" s="5"/>
    </row>
    <row r="8" spans="1:5" x14ac:dyDescent="0.25">
      <c r="A8" s="30" t="s">
        <v>49</v>
      </c>
      <c r="B8" s="30"/>
      <c r="C8" s="30"/>
      <c r="D8" s="30"/>
      <c r="E8" s="30"/>
    </row>
    <row r="9" spans="1:5" x14ac:dyDescent="0.25">
      <c r="A9" s="5" t="s">
        <v>0</v>
      </c>
      <c r="B9" s="5" t="s">
        <v>50</v>
      </c>
      <c r="C9" s="5" t="s">
        <v>51</v>
      </c>
      <c r="D9" s="5" t="s">
        <v>52</v>
      </c>
    </row>
    <row r="10" spans="1:5" x14ac:dyDescent="0.25">
      <c r="A10" s="5" t="s">
        <v>1</v>
      </c>
      <c r="B10" s="5">
        <v>19.8</v>
      </c>
      <c r="C10" s="5">
        <f>'data produksi'!R16</f>
        <v>9.1499999999999986</v>
      </c>
      <c r="D10" s="5">
        <f>SUM(B10:C10)</f>
        <v>28.95</v>
      </c>
    </row>
    <row r="11" spans="1:5" x14ac:dyDescent="0.25">
      <c r="A11" s="5" t="s">
        <v>2</v>
      </c>
      <c r="B11" s="5">
        <v>19.8</v>
      </c>
      <c r="C11" s="5">
        <f>'data produksi'!R26</f>
        <v>8.6000000000000014</v>
      </c>
      <c r="D11" s="5">
        <f>SUM(B11:C11)</f>
        <v>28.400000000000002</v>
      </c>
    </row>
    <row r="13" spans="1:5" x14ac:dyDescent="0.25">
      <c r="A13" s="31" t="s">
        <v>53</v>
      </c>
      <c r="B13" s="31"/>
      <c r="C13" s="31"/>
      <c r="D13" s="31"/>
      <c r="E13" s="31"/>
    </row>
    <row r="14" spans="1:5" x14ac:dyDescent="0.25">
      <c r="A14" s="5" t="s">
        <v>0</v>
      </c>
      <c r="B14" s="5" t="s">
        <v>54</v>
      </c>
      <c r="C14" s="5" t="s">
        <v>52</v>
      </c>
      <c r="D14" s="5" t="s">
        <v>55</v>
      </c>
      <c r="E14" s="5" t="s">
        <v>56</v>
      </c>
    </row>
    <row r="15" spans="1:5" x14ac:dyDescent="0.25">
      <c r="A15" s="5" t="s">
        <v>1</v>
      </c>
      <c r="B15" s="5">
        <f>D3</f>
        <v>840</v>
      </c>
      <c r="C15" s="5">
        <f>D10</f>
        <v>28.95</v>
      </c>
      <c r="D15" s="12">
        <f>B15-C15</f>
        <v>811.05</v>
      </c>
      <c r="E15" s="12">
        <f>(D15/B15)*100</f>
        <v>96.553571428571431</v>
      </c>
    </row>
    <row r="16" spans="1:5" x14ac:dyDescent="0.25">
      <c r="A16" s="5" t="s">
        <v>2</v>
      </c>
      <c r="B16" s="5">
        <f>D3</f>
        <v>840</v>
      </c>
      <c r="C16" s="5">
        <f>D11</f>
        <v>28.400000000000002</v>
      </c>
      <c r="D16" s="12">
        <f>B16-C16</f>
        <v>811.6</v>
      </c>
      <c r="E16" s="12">
        <f>(D16/B16)*100</f>
        <v>96.61904761904762</v>
      </c>
    </row>
    <row r="18" spans="1:6" x14ac:dyDescent="0.25">
      <c r="A18" s="30" t="s">
        <v>57</v>
      </c>
      <c r="B18" s="30"/>
      <c r="C18" s="30"/>
      <c r="D18" s="30"/>
      <c r="E18" s="30"/>
    </row>
    <row r="19" spans="1:6" x14ac:dyDescent="0.25">
      <c r="A19" s="5" t="s">
        <v>0</v>
      </c>
      <c r="B19" s="5" t="s">
        <v>52</v>
      </c>
      <c r="C19" s="5" t="s">
        <v>58</v>
      </c>
      <c r="D19" s="5" t="s">
        <v>59</v>
      </c>
      <c r="E19" s="5"/>
    </row>
    <row r="20" spans="1:6" x14ac:dyDescent="0.25">
      <c r="A20" s="5" t="s">
        <v>1</v>
      </c>
      <c r="B20" s="5">
        <f>C15</f>
        <v>28.95</v>
      </c>
      <c r="C20" s="5">
        <f>OEE!D5</f>
        <v>30</v>
      </c>
      <c r="D20" s="5">
        <f>SUM(B20:C20)</f>
        <v>58.95</v>
      </c>
      <c r="E20" s="5"/>
    </row>
    <row r="21" spans="1:6" x14ac:dyDescent="0.25">
      <c r="A21" s="5" t="s">
        <v>2</v>
      </c>
      <c r="B21" s="5">
        <f>C16</f>
        <v>28.400000000000002</v>
      </c>
      <c r="C21" s="5">
        <f>D5</f>
        <v>30</v>
      </c>
      <c r="D21" s="5">
        <f>SUM(B21:C21)</f>
        <v>58.400000000000006</v>
      </c>
      <c r="E21" s="5"/>
    </row>
    <row r="23" spans="1:6" x14ac:dyDescent="0.25">
      <c r="A23" s="30" t="s">
        <v>60</v>
      </c>
      <c r="B23" s="30"/>
      <c r="C23" s="30"/>
      <c r="D23" s="30"/>
      <c r="E23" s="30"/>
    </row>
    <row r="24" spans="1:6" x14ac:dyDescent="0.25">
      <c r="A24" s="5" t="s">
        <v>0</v>
      </c>
      <c r="B24" s="5" t="s">
        <v>61</v>
      </c>
      <c r="C24" s="5" t="s">
        <v>59</v>
      </c>
      <c r="D24" s="5" t="s">
        <v>62</v>
      </c>
      <c r="E24" s="5"/>
    </row>
    <row r="25" spans="1:6" x14ac:dyDescent="0.25">
      <c r="A25" s="5" t="s">
        <v>1</v>
      </c>
      <c r="B25" s="5">
        <f>B15</f>
        <v>840</v>
      </c>
      <c r="C25" s="5">
        <f>D20</f>
        <v>58.95</v>
      </c>
      <c r="D25" s="12">
        <f>(1-(C25/B25))*100</f>
        <v>92.982142857142861</v>
      </c>
      <c r="E25" s="5"/>
    </row>
    <row r="26" spans="1:6" x14ac:dyDescent="0.25">
      <c r="A26" s="5" t="s">
        <v>2</v>
      </c>
      <c r="B26" s="5">
        <f>B16</f>
        <v>840</v>
      </c>
      <c r="C26" s="5">
        <f>D21</f>
        <v>58.400000000000006</v>
      </c>
      <c r="D26" s="12">
        <f>(1-(C26/B26))*100</f>
        <v>93.047619047619051</v>
      </c>
      <c r="E26" s="5"/>
    </row>
    <row r="28" spans="1:6" x14ac:dyDescent="0.25">
      <c r="A28" s="30" t="s">
        <v>63</v>
      </c>
      <c r="B28" s="30"/>
      <c r="C28" s="30"/>
      <c r="D28" s="30"/>
      <c r="E28" s="30"/>
      <c r="F28" s="30"/>
    </row>
    <row r="29" spans="1:6" x14ac:dyDescent="0.25">
      <c r="A29" s="5" t="s">
        <v>0</v>
      </c>
      <c r="B29" s="5" t="s">
        <v>64</v>
      </c>
      <c r="C29" s="5" t="s">
        <v>54</v>
      </c>
      <c r="D29" s="5" t="s">
        <v>65</v>
      </c>
      <c r="E29" s="5" t="s">
        <v>62</v>
      </c>
      <c r="F29" s="5" t="s">
        <v>66</v>
      </c>
    </row>
    <row r="30" spans="1:6" x14ac:dyDescent="0.25">
      <c r="A30" s="5" t="s">
        <v>1</v>
      </c>
      <c r="B30" s="5">
        <f>C3</f>
        <v>60</v>
      </c>
      <c r="C30" s="5">
        <f>B15</f>
        <v>840</v>
      </c>
      <c r="D30" s="5">
        <f>B3</f>
        <v>14</v>
      </c>
      <c r="E30" s="12">
        <f>D25</f>
        <v>92.982142857142861</v>
      </c>
      <c r="F30" s="12">
        <f>D30*E30%</f>
        <v>13.0175</v>
      </c>
    </row>
    <row r="31" spans="1:6" x14ac:dyDescent="0.25">
      <c r="A31" s="5" t="s">
        <v>2</v>
      </c>
      <c r="B31" s="5">
        <f>C4</f>
        <v>60</v>
      </c>
      <c r="C31" s="5">
        <f>B16</f>
        <v>840</v>
      </c>
      <c r="D31" s="5">
        <f>B3</f>
        <v>14</v>
      </c>
      <c r="E31" s="12">
        <f>D26</f>
        <v>93.047619047619051</v>
      </c>
      <c r="F31" s="12">
        <f>D31*E31%</f>
        <v>13.026666666666667</v>
      </c>
    </row>
    <row r="33" spans="1:5" x14ac:dyDescent="0.25">
      <c r="A33" s="31" t="s">
        <v>67</v>
      </c>
      <c r="B33" s="31"/>
      <c r="C33" s="31"/>
      <c r="D33" s="31"/>
      <c r="E33" s="31"/>
    </row>
    <row r="34" spans="1:5" x14ac:dyDescent="0.25">
      <c r="A34" s="5" t="s">
        <v>0</v>
      </c>
      <c r="B34" s="5" t="str">
        <f>B29</f>
        <v>Lama beroperasi (Hari)</v>
      </c>
      <c r="C34" s="5" t="s">
        <v>66</v>
      </c>
      <c r="D34" s="5" t="s">
        <v>55</v>
      </c>
      <c r="E34" s="5" t="s">
        <v>68</v>
      </c>
    </row>
    <row r="35" spans="1:5" x14ac:dyDescent="0.25">
      <c r="A35" s="5" t="s">
        <v>1</v>
      </c>
      <c r="B35" s="5">
        <f>B30</f>
        <v>60</v>
      </c>
      <c r="C35" s="12">
        <f>F30</f>
        <v>13.0175</v>
      </c>
      <c r="D35" s="12">
        <f>D15</f>
        <v>811.05</v>
      </c>
      <c r="E35" s="12">
        <f>(B35*C35)/D35*100</f>
        <v>96.301091178102467</v>
      </c>
    </row>
    <row r="36" spans="1:5" x14ac:dyDescent="0.25">
      <c r="A36" s="5" t="s">
        <v>2</v>
      </c>
      <c r="B36" s="5">
        <f>B31</f>
        <v>60</v>
      </c>
      <c r="C36" s="12">
        <f>F31</f>
        <v>13.026666666666667</v>
      </c>
      <c r="D36" s="12">
        <f>D16</f>
        <v>811.6</v>
      </c>
      <c r="E36" s="12">
        <f>(B36*C36)/D36*100</f>
        <v>96.303597831444065</v>
      </c>
    </row>
    <row r="38" spans="1:5" x14ac:dyDescent="0.25">
      <c r="A38" s="31" t="s">
        <v>69</v>
      </c>
      <c r="B38" s="31"/>
      <c r="C38" s="31"/>
      <c r="D38" s="31"/>
    </row>
    <row r="39" spans="1:5" x14ac:dyDescent="0.25">
      <c r="A39" s="5" t="str">
        <f t="shared" ref="A39:B41" si="1">A34</f>
        <v>Mesin</v>
      </c>
      <c r="B39" s="5" t="str">
        <f t="shared" si="1"/>
        <v>Lama beroperasi (Hari)</v>
      </c>
      <c r="C39" s="5" t="s">
        <v>70</v>
      </c>
      <c r="D39" s="5" t="s">
        <v>71</v>
      </c>
    </row>
    <row r="40" spans="1:5" x14ac:dyDescent="0.25">
      <c r="A40" s="5" t="str">
        <f t="shared" si="1"/>
        <v>Chiller 1</v>
      </c>
      <c r="B40" s="5">
        <f t="shared" si="1"/>
        <v>60</v>
      </c>
      <c r="C40" s="5">
        <f>'data produksi'!G37</f>
        <v>9</v>
      </c>
      <c r="D40" s="12">
        <f>(B40-C40)/B40*100</f>
        <v>85</v>
      </c>
    </row>
    <row r="41" spans="1:5" x14ac:dyDescent="0.25">
      <c r="A41" s="5" t="str">
        <f t="shared" si="1"/>
        <v>Chiller 2</v>
      </c>
      <c r="B41" s="5">
        <f t="shared" si="1"/>
        <v>60</v>
      </c>
      <c r="C41" s="5">
        <f>'data produksi'!H37</f>
        <v>8</v>
      </c>
      <c r="D41" s="12">
        <f>(B41-C41)/B41*100</f>
        <v>86.666666666666671</v>
      </c>
    </row>
    <row r="43" spans="1:5" x14ac:dyDescent="0.25">
      <c r="A43" s="31" t="s">
        <v>72</v>
      </c>
      <c r="B43" s="31"/>
      <c r="C43" s="31"/>
      <c r="D43" s="31"/>
      <c r="E43" s="31"/>
    </row>
    <row r="44" spans="1:5" x14ac:dyDescent="0.25">
      <c r="A44" s="5" t="str">
        <f>A39</f>
        <v>Mesin</v>
      </c>
      <c r="B44" s="5" t="s">
        <v>73</v>
      </c>
      <c r="C44" s="5" t="s">
        <v>74</v>
      </c>
      <c r="D44" s="5" t="s">
        <v>75</v>
      </c>
      <c r="E44" s="5" t="s">
        <v>76</v>
      </c>
    </row>
    <row r="45" spans="1:5" x14ac:dyDescent="0.25">
      <c r="A45" s="5" t="str">
        <f>A40</f>
        <v>Chiller 1</v>
      </c>
      <c r="B45" s="12">
        <f>E15</f>
        <v>96.553571428571431</v>
      </c>
      <c r="C45" s="12">
        <f>E35</f>
        <v>96.301091178102467</v>
      </c>
      <c r="D45" s="12">
        <f>D40</f>
        <v>85</v>
      </c>
      <c r="E45" s="12">
        <f>B45%*C45%*D45%*100</f>
        <v>79.034821428571433</v>
      </c>
    </row>
    <row r="46" spans="1:5" x14ac:dyDescent="0.25">
      <c r="A46" s="5" t="str">
        <f>A41</f>
        <v>Chiller 2</v>
      </c>
      <c r="B46" s="12">
        <f>E16</f>
        <v>96.61904761904762</v>
      </c>
      <c r="C46" s="12">
        <f>E36</f>
        <v>96.303597831444065</v>
      </c>
      <c r="D46" s="12">
        <f>D41</f>
        <v>86.666666666666671</v>
      </c>
      <c r="E46" s="12">
        <f>B46%*C46%*D46%*100</f>
        <v>80.641269841269846</v>
      </c>
    </row>
  </sheetData>
  <mergeCells count="9">
    <mergeCell ref="A33:E33"/>
    <mergeCell ref="A38:D38"/>
    <mergeCell ref="A43:E43"/>
    <mergeCell ref="A1:D1"/>
    <mergeCell ref="A8:E8"/>
    <mergeCell ref="A13:E13"/>
    <mergeCell ref="A18:E18"/>
    <mergeCell ref="A23:E23"/>
    <mergeCell ref="A28:F2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A7685-C8AB-4E7C-B486-11B3F2BD3ECA}">
  <dimension ref="A1:S23"/>
  <sheetViews>
    <sheetView tabSelected="1" zoomScale="70" zoomScaleNormal="70" workbookViewId="0">
      <selection activeCell="X22" sqref="X22"/>
    </sheetView>
  </sheetViews>
  <sheetFormatPr defaultRowHeight="15" x14ac:dyDescent="0.25"/>
  <cols>
    <col min="1" max="1" width="13.85546875" bestFit="1" customWidth="1"/>
    <col min="2" max="2" width="45.7109375" bestFit="1" customWidth="1"/>
    <col min="3" max="3" width="13.5703125" bestFit="1" customWidth="1"/>
    <col min="4" max="4" width="3.5703125" bestFit="1" customWidth="1"/>
    <col min="5" max="6" width="3.42578125" bestFit="1" customWidth="1"/>
    <col min="7" max="7" width="3.5703125" bestFit="1" customWidth="1"/>
    <col min="8" max="9" width="3.42578125" bestFit="1" customWidth="1"/>
    <col min="10" max="10" width="3.5703125" bestFit="1" customWidth="1"/>
    <col min="11" max="12" width="3.42578125" bestFit="1" customWidth="1"/>
    <col min="13" max="13" width="3.5703125" bestFit="1" customWidth="1"/>
    <col min="14" max="14" width="3.42578125" bestFit="1" customWidth="1"/>
    <col min="15" max="18" width="8.28515625" bestFit="1" customWidth="1"/>
  </cols>
  <sheetData>
    <row r="1" spans="1:19" x14ac:dyDescent="0.25">
      <c r="C1" s="32" t="s">
        <v>89</v>
      </c>
      <c r="D1" s="32"/>
      <c r="E1" s="32"/>
      <c r="F1" s="32" t="s">
        <v>89</v>
      </c>
      <c r="G1" s="32"/>
      <c r="H1" s="32"/>
      <c r="I1" s="32" t="s">
        <v>110</v>
      </c>
      <c r="J1" s="32"/>
      <c r="K1" s="32"/>
      <c r="L1" s="32" t="s">
        <v>111</v>
      </c>
      <c r="M1" s="32"/>
      <c r="N1" s="32"/>
      <c r="O1" s="32" t="s">
        <v>94</v>
      </c>
      <c r="P1" s="32"/>
      <c r="Q1" s="32"/>
    </row>
    <row r="2" spans="1:19" s="14" customFormat="1" x14ac:dyDescent="0.25">
      <c r="A2" s="14" t="s">
        <v>102</v>
      </c>
      <c r="B2" s="14" t="s">
        <v>84</v>
      </c>
      <c r="C2" s="14" t="s">
        <v>91</v>
      </c>
      <c r="D2" s="14" t="s">
        <v>92</v>
      </c>
      <c r="E2" s="14" t="s">
        <v>93</v>
      </c>
      <c r="F2" s="14" t="s">
        <v>91</v>
      </c>
      <c r="G2" s="14" t="s">
        <v>92</v>
      </c>
      <c r="H2" s="14" t="s">
        <v>93</v>
      </c>
      <c r="I2" s="14" t="s">
        <v>91</v>
      </c>
      <c r="J2" s="14" t="s">
        <v>92</v>
      </c>
      <c r="K2" s="14" t="s">
        <v>93</v>
      </c>
      <c r="L2" s="14" t="s">
        <v>91</v>
      </c>
      <c r="M2" s="14" t="s">
        <v>92</v>
      </c>
      <c r="N2" s="14" t="s">
        <v>93</v>
      </c>
      <c r="O2" s="14" t="s">
        <v>91</v>
      </c>
      <c r="P2" s="14" t="s">
        <v>92</v>
      </c>
      <c r="Q2" s="14" t="s">
        <v>93</v>
      </c>
      <c r="R2" s="14" t="s">
        <v>85</v>
      </c>
      <c r="S2" s="14" t="s">
        <v>112</v>
      </c>
    </row>
    <row r="3" spans="1:19" x14ac:dyDescent="0.25">
      <c r="A3" t="s">
        <v>104</v>
      </c>
      <c r="B3" t="s">
        <v>95</v>
      </c>
      <c r="C3" s="15">
        <v>3</v>
      </c>
      <c r="D3" s="15">
        <v>8</v>
      </c>
      <c r="E3" s="15">
        <v>1</v>
      </c>
      <c r="F3" s="15">
        <v>6</v>
      </c>
      <c r="G3" s="15">
        <v>7</v>
      </c>
      <c r="H3" s="15">
        <v>9</v>
      </c>
      <c r="I3" s="15">
        <v>2</v>
      </c>
      <c r="J3" s="15">
        <v>2</v>
      </c>
      <c r="K3" s="15">
        <v>3</v>
      </c>
      <c r="L3" s="15">
        <v>2</v>
      </c>
      <c r="M3" s="15">
        <v>1</v>
      </c>
      <c r="N3" s="15">
        <v>4</v>
      </c>
      <c r="O3" s="16">
        <f>AVERAGE(C3,F3,I3,L3)</f>
        <v>3.25</v>
      </c>
      <c r="P3" s="16">
        <f>AVERAGE(D3,G3,J3,M3)</f>
        <v>4.5</v>
      </c>
      <c r="Q3" s="16">
        <f>AVERAGE(E3,H3,K3,N3)</f>
        <v>4.25</v>
      </c>
      <c r="R3" s="16">
        <f>O3*P3*Q3</f>
        <v>62.15625</v>
      </c>
      <c r="S3">
        <f>_xlfn.RANK.AVG(R3,$R$3:$R$11)</f>
        <v>2</v>
      </c>
    </row>
    <row r="4" spans="1:19" x14ac:dyDescent="0.25">
      <c r="A4" t="s">
        <v>105</v>
      </c>
      <c r="B4" t="s">
        <v>98</v>
      </c>
      <c r="C4" s="15">
        <v>4</v>
      </c>
      <c r="D4" s="15">
        <v>2</v>
      </c>
      <c r="E4" s="15">
        <v>2</v>
      </c>
      <c r="F4" s="15">
        <v>3</v>
      </c>
      <c r="G4" s="15">
        <v>1</v>
      </c>
      <c r="H4" s="15">
        <v>2</v>
      </c>
      <c r="I4" s="15">
        <v>9</v>
      </c>
      <c r="J4" s="15">
        <v>2</v>
      </c>
      <c r="K4" s="15">
        <v>1</v>
      </c>
      <c r="L4" s="15">
        <v>2</v>
      </c>
      <c r="M4" s="15">
        <v>2</v>
      </c>
      <c r="N4" s="15">
        <v>2</v>
      </c>
      <c r="O4" s="16">
        <f t="shared" ref="O4:O11" si="0">AVERAGE(C4,F4,I4,L4)</f>
        <v>4.5</v>
      </c>
      <c r="P4" s="16">
        <f t="shared" ref="P4:Q11" si="1">AVERAGE(D4,G4,J4,M4)</f>
        <v>1.75</v>
      </c>
      <c r="Q4" s="16">
        <f t="shared" si="1"/>
        <v>1.75</v>
      </c>
      <c r="R4" s="16">
        <f t="shared" ref="R4:R11" si="2">O4*P4*Q4</f>
        <v>13.78125</v>
      </c>
      <c r="S4">
        <f t="shared" ref="S4:S11" si="3">_xlfn.RANK.AVG(R4,$R$3:$R$11)</f>
        <v>8</v>
      </c>
    </row>
    <row r="5" spans="1:19" x14ac:dyDescent="0.25">
      <c r="A5" t="s">
        <v>107</v>
      </c>
      <c r="B5" t="s">
        <v>108</v>
      </c>
      <c r="C5" s="15">
        <v>3</v>
      </c>
      <c r="D5" s="15">
        <v>1</v>
      </c>
      <c r="E5" s="15">
        <v>1</v>
      </c>
      <c r="F5" s="15">
        <v>6</v>
      </c>
      <c r="G5" s="15">
        <v>2</v>
      </c>
      <c r="H5" s="15">
        <v>2</v>
      </c>
      <c r="I5" s="15">
        <v>1</v>
      </c>
      <c r="J5" s="15">
        <v>2</v>
      </c>
      <c r="K5" s="15">
        <v>3</v>
      </c>
      <c r="L5" s="15">
        <v>8</v>
      </c>
      <c r="M5" s="15">
        <v>1</v>
      </c>
      <c r="N5" s="15">
        <v>1</v>
      </c>
      <c r="O5" s="16">
        <f t="shared" si="0"/>
        <v>4.5</v>
      </c>
      <c r="P5" s="16">
        <f t="shared" si="1"/>
        <v>1.5</v>
      </c>
      <c r="Q5" s="16">
        <f t="shared" si="1"/>
        <v>1.75</v>
      </c>
      <c r="R5" s="16">
        <f t="shared" si="2"/>
        <v>11.8125</v>
      </c>
      <c r="S5">
        <f t="shared" si="3"/>
        <v>9</v>
      </c>
    </row>
    <row r="6" spans="1:19" x14ac:dyDescent="0.25">
      <c r="A6" s="32" t="s">
        <v>103</v>
      </c>
      <c r="B6" t="s">
        <v>99</v>
      </c>
      <c r="C6" s="15">
        <v>6</v>
      </c>
      <c r="D6" s="15">
        <v>4</v>
      </c>
      <c r="E6" s="15">
        <v>5</v>
      </c>
      <c r="F6" s="15">
        <v>6</v>
      </c>
      <c r="G6" s="15">
        <v>4</v>
      </c>
      <c r="H6" s="15">
        <v>2</v>
      </c>
      <c r="I6" s="15">
        <v>7</v>
      </c>
      <c r="J6" s="15">
        <v>3</v>
      </c>
      <c r="K6" s="15">
        <v>1</v>
      </c>
      <c r="L6" s="15">
        <v>7</v>
      </c>
      <c r="M6" s="15">
        <v>2</v>
      </c>
      <c r="N6" s="15">
        <v>3</v>
      </c>
      <c r="O6" s="16">
        <f t="shared" si="0"/>
        <v>6.5</v>
      </c>
      <c r="P6" s="16">
        <f t="shared" si="1"/>
        <v>3.25</v>
      </c>
      <c r="Q6" s="16">
        <f t="shared" si="1"/>
        <v>2.75</v>
      </c>
      <c r="R6" s="16">
        <f t="shared" si="2"/>
        <v>58.09375</v>
      </c>
      <c r="S6">
        <f t="shared" si="3"/>
        <v>3</v>
      </c>
    </row>
    <row r="7" spans="1:19" x14ac:dyDescent="0.25">
      <c r="A7" s="32"/>
      <c r="B7" t="s">
        <v>100</v>
      </c>
      <c r="C7" s="15">
        <v>7</v>
      </c>
      <c r="D7" s="15">
        <v>8</v>
      </c>
      <c r="E7" s="15">
        <v>3</v>
      </c>
      <c r="F7" s="15">
        <v>8</v>
      </c>
      <c r="G7" s="15">
        <v>2</v>
      </c>
      <c r="H7" s="15">
        <v>1</v>
      </c>
      <c r="I7" s="15">
        <v>8</v>
      </c>
      <c r="J7" s="15">
        <v>1</v>
      </c>
      <c r="K7" s="15">
        <v>1</v>
      </c>
      <c r="L7" s="15">
        <v>9</v>
      </c>
      <c r="M7" s="15">
        <v>7</v>
      </c>
      <c r="N7" s="15">
        <v>1</v>
      </c>
      <c r="O7" s="16">
        <f t="shared" si="0"/>
        <v>8</v>
      </c>
      <c r="P7" s="16">
        <f t="shared" si="1"/>
        <v>4.5</v>
      </c>
      <c r="Q7" s="16">
        <f t="shared" si="1"/>
        <v>1.5</v>
      </c>
      <c r="R7" s="16">
        <f t="shared" si="2"/>
        <v>54</v>
      </c>
      <c r="S7">
        <f t="shared" si="3"/>
        <v>4</v>
      </c>
    </row>
    <row r="8" spans="1:19" x14ac:dyDescent="0.25">
      <c r="A8" s="32"/>
      <c r="B8" t="s">
        <v>96</v>
      </c>
      <c r="C8" s="15">
        <v>6</v>
      </c>
      <c r="D8" s="15">
        <v>3</v>
      </c>
      <c r="E8" s="15">
        <v>3</v>
      </c>
      <c r="F8" s="15">
        <v>6</v>
      </c>
      <c r="G8" s="15">
        <v>2</v>
      </c>
      <c r="H8" s="15">
        <v>1</v>
      </c>
      <c r="I8" s="15">
        <v>6</v>
      </c>
      <c r="J8" s="15">
        <v>6</v>
      </c>
      <c r="K8" s="15">
        <v>2</v>
      </c>
      <c r="L8" s="15">
        <v>7</v>
      </c>
      <c r="M8" s="15">
        <v>4</v>
      </c>
      <c r="N8" s="15">
        <v>2</v>
      </c>
      <c r="O8" s="16">
        <f>AVERAGE(C8,F8,I8,L8)</f>
        <v>6.25</v>
      </c>
      <c r="P8" s="16">
        <f>AVERAGE(D8,G8,J8,M8)</f>
        <v>3.75</v>
      </c>
      <c r="Q8" s="16">
        <f>AVERAGE(E8,H8,K8,N8)</f>
        <v>2</v>
      </c>
      <c r="R8" s="16">
        <f t="shared" si="2"/>
        <v>46.875</v>
      </c>
      <c r="S8">
        <f t="shared" si="3"/>
        <v>5</v>
      </c>
    </row>
    <row r="9" spans="1:19" x14ac:dyDescent="0.25">
      <c r="A9" s="32"/>
      <c r="B9" t="s">
        <v>101</v>
      </c>
      <c r="C9" s="15">
        <v>4</v>
      </c>
      <c r="D9" s="15">
        <v>1</v>
      </c>
      <c r="E9" s="15">
        <v>1</v>
      </c>
      <c r="F9" s="15">
        <v>6</v>
      </c>
      <c r="G9" s="15">
        <v>4</v>
      </c>
      <c r="H9" s="15">
        <v>8</v>
      </c>
      <c r="I9" s="15">
        <v>5</v>
      </c>
      <c r="J9" s="15">
        <v>1</v>
      </c>
      <c r="K9" s="15">
        <v>1</v>
      </c>
      <c r="L9" s="15">
        <v>2</v>
      </c>
      <c r="M9" s="15">
        <v>7</v>
      </c>
      <c r="N9" s="15">
        <v>2</v>
      </c>
      <c r="O9" s="16">
        <f t="shared" si="0"/>
        <v>4.25</v>
      </c>
      <c r="P9" s="16">
        <f t="shared" si="1"/>
        <v>3.25</v>
      </c>
      <c r="Q9" s="16">
        <f t="shared" si="1"/>
        <v>3</v>
      </c>
      <c r="R9" s="16">
        <f t="shared" si="2"/>
        <v>41.4375</v>
      </c>
      <c r="S9">
        <f t="shared" si="3"/>
        <v>7</v>
      </c>
    </row>
    <row r="10" spans="1:19" x14ac:dyDescent="0.25">
      <c r="A10" s="32"/>
      <c r="B10" t="s">
        <v>109</v>
      </c>
      <c r="C10" s="15">
        <v>8</v>
      </c>
      <c r="D10" s="15">
        <v>2</v>
      </c>
      <c r="E10" s="15">
        <v>6</v>
      </c>
      <c r="F10" s="15">
        <v>8</v>
      </c>
      <c r="G10" s="15">
        <v>2</v>
      </c>
      <c r="H10" s="15">
        <v>6</v>
      </c>
      <c r="I10" s="15">
        <v>8</v>
      </c>
      <c r="J10" s="15">
        <v>5</v>
      </c>
      <c r="K10" s="15">
        <v>1</v>
      </c>
      <c r="L10" s="15">
        <v>7</v>
      </c>
      <c r="M10" s="15">
        <v>4</v>
      </c>
      <c r="N10" s="15">
        <v>4</v>
      </c>
      <c r="O10" s="16">
        <f t="shared" si="0"/>
        <v>7.75</v>
      </c>
      <c r="P10" s="16">
        <f t="shared" si="1"/>
        <v>3.25</v>
      </c>
      <c r="Q10" s="16">
        <f t="shared" si="1"/>
        <v>4.25</v>
      </c>
      <c r="R10" s="16">
        <f t="shared" si="2"/>
        <v>107.046875</v>
      </c>
      <c r="S10">
        <f t="shared" si="3"/>
        <v>1</v>
      </c>
    </row>
    <row r="11" spans="1:19" x14ac:dyDescent="0.25">
      <c r="A11" s="32"/>
      <c r="B11" t="s">
        <v>106</v>
      </c>
      <c r="C11" s="15">
        <v>4</v>
      </c>
      <c r="D11" s="15">
        <v>8</v>
      </c>
      <c r="E11" s="15">
        <v>6</v>
      </c>
      <c r="F11" s="15">
        <v>4</v>
      </c>
      <c r="G11" s="15">
        <v>7</v>
      </c>
      <c r="H11" s="15">
        <v>1</v>
      </c>
      <c r="I11" s="15">
        <v>2</v>
      </c>
      <c r="J11" s="15">
        <v>2</v>
      </c>
      <c r="K11" s="15">
        <v>2</v>
      </c>
      <c r="L11" s="15">
        <v>5</v>
      </c>
      <c r="M11" s="15">
        <v>1</v>
      </c>
      <c r="N11" s="15">
        <v>1</v>
      </c>
      <c r="O11" s="16">
        <f t="shared" si="0"/>
        <v>3.75</v>
      </c>
      <c r="P11" s="16">
        <f t="shared" si="1"/>
        <v>4.5</v>
      </c>
      <c r="Q11" s="16">
        <f t="shared" si="1"/>
        <v>2.5</v>
      </c>
      <c r="R11" s="16">
        <f t="shared" si="2"/>
        <v>42.1875</v>
      </c>
      <c r="S11">
        <f t="shared" si="3"/>
        <v>6</v>
      </c>
    </row>
    <row r="13" spans="1:19" x14ac:dyDescent="0.25"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9" x14ac:dyDescent="0.25">
      <c r="B14" s="14" t="s">
        <v>84</v>
      </c>
      <c r="C14" t="s">
        <v>85</v>
      </c>
    </row>
    <row r="15" spans="1:19" x14ac:dyDescent="0.25">
      <c r="B15" t="s">
        <v>95</v>
      </c>
      <c r="C15" s="33">
        <v>62.15625</v>
      </c>
    </row>
    <row r="16" spans="1:19" x14ac:dyDescent="0.25">
      <c r="B16" t="s">
        <v>98</v>
      </c>
      <c r="C16" s="33">
        <v>13.78125</v>
      </c>
    </row>
    <row r="17" spans="2:3" x14ac:dyDescent="0.25">
      <c r="B17" t="s">
        <v>108</v>
      </c>
      <c r="C17" s="33">
        <v>11.8125</v>
      </c>
    </row>
    <row r="18" spans="2:3" x14ac:dyDescent="0.25">
      <c r="B18" t="s">
        <v>99</v>
      </c>
      <c r="C18" s="33">
        <v>58.09375</v>
      </c>
    </row>
    <row r="19" spans="2:3" x14ac:dyDescent="0.25">
      <c r="B19" t="s">
        <v>100</v>
      </c>
      <c r="C19" s="33">
        <v>54</v>
      </c>
    </row>
    <row r="20" spans="2:3" x14ac:dyDescent="0.25">
      <c r="B20" t="s">
        <v>96</v>
      </c>
      <c r="C20" s="33">
        <v>46.875</v>
      </c>
    </row>
    <row r="21" spans="2:3" x14ac:dyDescent="0.25">
      <c r="B21" t="s">
        <v>101</v>
      </c>
      <c r="C21" s="33">
        <v>41.4375</v>
      </c>
    </row>
    <row r="22" spans="2:3" x14ac:dyDescent="0.25">
      <c r="B22" t="s">
        <v>109</v>
      </c>
      <c r="C22" s="33">
        <v>107.046875</v>
      </c>
    </row>
    <row r="23" spans="2:3" x14ac:dyDescent="0.25">
      <c r="B23" t="s">
        <v>106</v>
      </c>
      <c r="C23" s="33">
        <v>42.1875</v>
      </c>
    </row>
  </sheetData>
  <mergeCells count="6">
    <mergeCell ref="O1:Q1"/>
    <mergeCell ref="A6:A11"/>
    <mergeCell ref="C1:E1"/>
    <mergeCell ref="F1:H1"/>
    <mergeCell ref="I1:K1"/>
    <mergeCell ref="L1:N1"/>
  </mergeCells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produksi</vt:lpstr>
      <vt:lpstr>OEE</vt:lpstr>
      <vt:lpstr>FMEA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Thinkpad</dc:creator>
  <cp:lastModifiedBy>Thinkpad</cp:lastModifiedBy>
  <dcterms:created xsi:type="dcterms:W3CDTF">2024-02-01T09:18:14Z</dcterms:created>
  <dcterms:modified xsi:type="dcterms:W3CDTF">2024-05-22T13:22:49Z</dcterms:modified>
</cp:coreProperties>
</file>